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15975" windowHeight="6630" activeTab="0"/>
  </bookViews>
  <sheets>
    <sheet name="Sheet1" sheetId="1" r:id="rId1"/>
    <sheet name="Sheet2" sheetId="2" r:id="rId2"/>
    <sheet name="Sheet3" sheetId="3" r:id="rId3"/>
    <sheet name="Compatibility Report" sheetId="4" r:id="rId4"/>
  </sheets>
  <definedNames/>
  <calcPr fullCalcOnLoad="1"/>
</workbook>
</file>

<file path=xl/sharedStrings.xml><?xml version="1.0" encoding="utf-8"?>
<sst xmlns="http://schemas.openxmlformats.org/spreadsheetml/2006/main" count="128" uniqueCount="83">
  <si>
    <t>Old BP</t>
  </si>
  <si>
    <t>Rate</t>
  </si>
  <si>
    <t>Amount</t>
  </si>
  <si>
    <t>IDA</t>
  </si>
  <si>
    <t>fitment</t>
  </si>
  <si>
    <t>New BP</t>
  </si>
  <si>
    <t>WITH 68.8% IDA</t>
  </si>
  <si>
    <t>WITH 78.2% IDA</t>
  </si>
  <si>
    <t>Conversion formula</t>
  </si>
  <si>
    <t>new IDA</t>
  </si>
  <si>
    <t>Jan.. 2007</t>
  </si>
  <si>
    <t>April.. 2007</t>
  </si>
  <si>
    <t>July.. 2007</t>
  </si>
  <si>
    <t>Oct.. 2007</t>
  </si>
  <si>
    <t>July.. 2008</t>
  </si>
  <si>
    <t>Jan.... 2008</t>
  </si>
  <si>
    <t>Apr... 2008</t>
  </si>
  <si>
    <t>Oct… 2008</t>
  </si>
  <si>
    <t>Jan.... 2009</t>
  </si>
  <si>
    <t>Apr... 2009</t>
  </si>
  <si>
    <t>July.. 2009</t>
  </si>
  <si>
    <t>Oct… 2009</t>
  </si>
  <si>
    <t>Jan.... 2010</t>
  </si>
  <si>
    <t>Apr... 2010</t>
  </si>
  <si>
    <t>July.. 2010</t>
  </si>
  <si>
    <t>Oct… 2010</t>
  </si>
  <si>
    <t>Jan.... 2011</t>
  </si>
  <si>
    <t>Apr... 2011</t>
  </si>
  <si>
    <t>July.. 2011</t>
  </si>
  <si>
    <t>Oct… 2011</t>
  </si>
  <si>
    <t>Jan.... 2012</t>
  </si>
  <si>
    <t>Apr... 2012</t>
  </si>
  <si>
    <t>July.. 2012</t>
  </si>
  <si>
    <t>Oct… 2012</t>
  </si>
  <si>
    <t>Jan.... 2013</t>
  </si>
  <si>
    <t>Apr... 2013</t>
  </si>
  <si>
    <t>July.. 2013</t>
  </si>
  <si>
    <t>Oct… 2013</t>
  </si>
  <si>
    <t>Jan.... 2014</t>
  </si>
  <si>
    <t>Apr... 2014</t>
  </si>
  <si>
    <t>July.. 2014</t>
  </si>
  <si>
    <t>Oct… 2014</t>
  </si>
  <si>
    <t>Jan.... 2015</t>
  </si>
  <si>
    <t>Apr... 2015</t>
  </si>
  <si>
    <t>IDA%</t>
  </si>
  <si>
    <t xml:space="preserve"> IDA%</t>
  </si>
  <si>
    <t>Aprox.</t>
  </si>
  <si>
    <t xml:space="preserve">Grand total paid </t>
  </si>
  <si>
    <t>Grand Total due</t>
  </si>
  <si>
    <t>Total paid from July 2013</t>
  </si>
  <si>
    <t>Add 21 days of  June 2013</t>
  </si>
  <si>
    <t>Total due from July 2013</t>
  </si>
  <si>
    <t>Add for 21 days in June 2013</t>
  </si>
  <si>
    <t>Arrears from 10-6-2013 only</t>
  </si>
  <si>
    <t>Total</t>
  </si>
  <si>
    <t>Notes:</t>
  </si>
  <si>
    <t xml:space="preserve">In K 52, the arrears from 10-6-2013 is available. </t>
  </si>
  <si>
    <t>in K 46, the total arrears, if paid from 1-1-2007 is available, It is about 18.25 times of pre-2007 basic pension</t>
  </si>
  <si>
    <t xml:space="preserve">          It is  about 5.76 times of pre-2007 Basic pension and 2.629 times of existing basic pension. </t>
  </si>
  <si>
    <t>Already paid with 68.8% IDA</t>
  </si>
  <si>
    <t>Due to be paid with 78.2% IDA</t>
  </si>
  <si>
    <t>Revised BP</t>
  </si>
  <si>
    <r>
      <t xml:space="preserve">1.  In Box 3 </t>
    </r>
    <r>
      <rPr>
        <b/>
        <sz val="11"/>
        <color indexed="60"/>
        <rFont val="Calibri"/>
        <family val="2"/>
      </rPr>
      <t>(Red colour</t>
    </r>
    <r>
      <rPr>
        <sz val="11"/>
        <color theme="1"/>
        <rFont val="Calibri"/>
        <family val="2"/>
      </rPr>
      <t xml:space="preserve">)old Basic pension is given as Rs 5000.  Type your pre-2007 basic pension there. </t>
    </r>
  </si>
  <si>
    <t xml:space="preserve">Commuted </t>
  </si>
  <si>
    <t>Value</t>
  </si>
  <si>
    <r>
      <t xml:space="preserve">2. Your new basic pension from 1-1-2007 with 68.8% IDA is available in Box E 6 </t>
    </r>
    <r>
      <rPr>
        <sz val="11"/>
        <color indexed="60"/>
        <rFont val="Calibri"/>
        <family val="2"/>
      </rPr>
      <t>(RED)</t>
    </r>
  </si>
  <si>
    <r>
      <t xml:space="preserve">3. Your new basic pension from 1-1-2007 with 78.2% IDA is available in Box I 6 </t>
    </r>
    <r>
      <rPr>
        <sz val="11"/>
        <color indexed="60"/>
        <rFont val="Calibri"/>
        <family val="2"/>
      </rPr>
      <t>(RED)</t>
    </r>
  </si>
  <si>
    <r>
      <t xml:space="preserve">4. Your commuted amount is shown in K3. (in </t>
    </r>
    <r>
      <rPr>
        <b/>
        <sz val="11"/>
        <color indexed="30"/>
        <rFont val="Calibri"/>
        <family val="2"/>
      </rPr>
      <t>BLUE</t>
    </r>
    <r>
      <rPr>
        <sz val="11"/>
        <color theme="1"/>
        <rFont val="Calibri"/>
        <family val="2"/>
      </rPr>
      <t xml:space="preserve"> colour)</t>
    </r>
  </si>
  <si>
    <t xml:space="preserve">          And it is about 8.319 times of existing revised basic pension</t>
  </si>
  <si>
    <t>Compatibility Report for READY RECKONER ....FM 68.8..TO .78.2.xls</t>
  </si>
  <si>
    <t>Run on 09-05-2015 06:59</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</si>
  <si>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</si>
  <si>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</si>
  <si>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</si>
  <si>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</si>
  <si>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Arrears from 1-1-2007 upto June 2015</t>
  </si>
  <si>
    <t>1month</t>
  </si>
  <si>
    <t>3 months</t>
  </si>
  <si>
    <t>1 month</t>
  </si>
  <si>
    <t>Total pd.</t>
  </si>
  <si>
    <t xml:space="preserve">Paid for </t>
  </si>
  <si>
    <t>due for</t>
  </si>
  <si>
    <t>Actual position can be ascertained only after formal order is issued.</t>
  </si>
</sst>
</file>

<file path=xl/styles.xml><?xml version="1.0" encoding="utf-8"?>
<styleSheet xmlns="http://schemas.openxmlformats.org/spreadsheetml/2006/main">
  <numFmts count="10">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0.0%"/>
    <numFmt numFmtId="165" formatCode="0.000000"/>
  </numFmts>
  <fonts count="47">
    <font>
      <sz val="11"/>
      <color theme="1"/>
      <name val="Calibri"/>
      <family val="2"/>
    </font>
    <font>
      <sz val="11"/>
      <color indexed="8"/>
      <name val="Calibri"/>
      <family val="2"/>
    </font>
    <font>
      <b/>
      <sz val="11"/>
      <color indexed="60"/>
      <name val="Calibri"/>
      <family val="2"/>
    </font>
    <font>
      <sz val="11"/>
      <color indexed="60"/>
      <name val="Calibri"/>
      <family val="2"/>
    </font>
    <font>
      <b/>
      <sz val="11"/>
      <color indexed="8"/>
      <name val="Calibri"/>
      <family val="2"/>
    </font>
    <font>
      <sz val="11"/>
      <color indexed="10"/>
      <name val="Calibri"/>
      <family val="2"/>
    </font>
    <font>
      <sz val="9"/>
      <color indexed="63"/>
      <name val="Arial"/>
      <family val="2"/>
    </font>
    <font>
      <b/>
      <sz val="11"/>
      <name val="Calibri"/>
      <family val="2"/>
    </font>
    <font>
      <b/>
      <sz val="11"/>
      <color indexed="30"/>
      <name val="Calibri"/>
      <family val="2"/>
    </font>
    <font>
      <sz val="11"/>
      <color indexed="53"/>
      <name val="Calibri"/>
      <family val="2"/>
    </font>
    <font>
      <b/>
      <sz val="11"/>
      <color indexed="53"/>
      <name val="Calibri"/>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333333"/>
      <name val="Arial"/>
      <family val="2"/>
    </font>
    <font>
      <b/>
      <sz val="11"/>
      <color rgb="FFC00000"/>
      <name val="Calibri"/>
      <family val="2"/>
    </font>
    <font>
      <b/>
      <sz val="11"/>
      <color rgb="FF0070C0"/>
      <name val="Calibri"/>
      <family val="2"/>
    </font>
    <font>
      <sz val="11"/>
      <color theme="9" tint="-0.24997000396251678"/>
      <name val="Calibri"/>
      <family val="2"/>
    </font>
    <font>
      <b/>
      <sz val="11"/>
      <color theme="9" tint="-0.24997000396251678"/>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thin"/>
      <right style="thin"/>
      <top style="thin"/>
      <bottom/>
    </border>
    <border>
      <left style="thin"/>
      <right style="thin"/>
      <top/>
      <bottom style="thin"/>
    </border>
    <border>
      <left style="thin"/>
      <right style="thin"/>
      <top style="thin"/>
      <bottom style="double"/>
    </border>
    <border>
      <left style="medium"/>
      <right style="medium"/>
      <top style="medium"/>
      <bottom style="mediu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right/>
      <top/>
      <bottom style="thin"/>
    </border>
    <border>
      <left style="medium"/>
      <right/>
      <top/>
      <bottom style="medium"/>
    </border>
    <border>
      <left style="medium"/>
      <right style="medium"/>
      <top style="medium"/>
      <bottom/>
    </border>
    <border>
      <left style="medium"/>
      <right style="medium"/>
      <top/>
      <bottom style="medium"/>
    </border>
    <border>
      <left/>
      <right/>
      <top/>
      <bottom style="medium"/>
    </border>
    <border>
      <left/>
      <right style="medium"/>
      <top/>
      <bottom style="medium"/>
    </border>
    <border>
      <left/>
      <right style="thin"/>
      <top style="thin"/>
      <bottom style="thin"/>
    </border>
    <border>
      <left style="thin"/>
      <right/>
      <top style="thin"/>
      <bottom/>
    </border>
    <border>
      <left/>
      <right/>
      <top style="thin"/>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1">
    <xf numFmtId="0" fontId="0" fillId="0" borderId="0" xfId="0" applyFont="1" applyAlignment="1">
      <alignment/>
    </xf>
    <xf numFmtId="9" fontId="41" fillId="33" borderId="0" xfId="0" applyNumberFormat="1" applyFont="1" applyFill="1" applyAlignment="1">
      <alignment wrapText="1"/>
    </xf>
    <xf numFmtId="10" fontId="41" fillId="33" borderId="0" xfId="0" applyNumberFormat="1" applyFont="1" applyFill="1" applyAlignment="1">
      <alignment wrapText="1"/>
    </xf>
    <xf numFmtId="14" fontId="0" fillId="0" borderId="0" xfId="0" applyNumberFormat="1" applyAlignment="1">
      <alignment/>
    </xf>
    <xf numFmtId="164" fontId="41" fillId="33" borderId="0" xfId="0" applyNumberFormat="1" applyFont="1" applyFill="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9" fontId="0" fillId="0" borderId="0" xfId="0" applyNumberFormat="1" applyBorder="1" applyAlignment="1">
      <alignment/>
    </xf>
    <xf numFmtId="0" fontId="0" fillId="0" borderId="0" xfId="0" applyAlignment="1">
      <alignment horizontal="center"/>
    </xf>
    <xf numFmtId="0" fontId="0" fillId="0" borderId="11" xfId="0" applyBorder="1" applyAlignment="1">
      <alignment horizontal="center"/>
    </xf>
    <xf numFmtId="0" fontId="0" fillId="0" borderId="0" xfId="0" applyBorder="1" applyAlignment="1">
      <alignment horizontal="center"/>
    </xf>
    <xf numFmtId="9" fontId="0" fillId="0" borderId="0" xfId="0" applyNumberFormat="1" applyBorder="1" applyAlignment="1">
      <alignment horizontal="center"/>
    </xf>
    <xf numFmtId="0" fontId="0" fillId="0" borderId="15" xfId="0" applyBorder="1" applyAlignment="1">
      <alignment/>
    </xf>
    <xf numFmtId="0" fontId="0" fillId="0" borderId="15" xfId="0" applyBorder="1" applyAlignment="1">
      <alignment horizontal="center"/>
    </xf>
    <xf numFmtId="14" fontId="0" fillId="0" borderId="15" xfId="0" applyNumberFormat="1" applyBorder="1" applyAlignment="1">
      <alignment/>
    </xf>
    <xf numFmtId="10" fontId="0" fillId="0" borderId="0" xfId="0" applyNumberFormat="1" applyAlignment="1">
      <alignment/>
    </xf>
    <xf numFmtId="0" fontId="0" fillId="0" borderId="16" xfId="0" applyBorder="1" applyAlignment="1">
      <alignment/>
    </xf>
    <xf numFmtId="0" fontId="0" fillId="0" borderId="16" xfId="0" applyBorder="1" applyAlignment="1">
      <alignment horizontal="center"/>
    </xf>
    <xf numFmtId="14" fontId="0" fillId="0" borderId="16" xfId="0" applyNumberFormat="1" applyBorder="1" applyAlignment="1">
      <alignment/>
    </xf>
    <xf numFmtId="0" fontId="0" fillId="0" borderId="15" xfId="0" applyFill="1" applyBorder="1" applyAlignment="1">
      <alignment/>
    </xf>
    <xf numFmtId="0" fontId="0" fillId="0" borderId="17" xfId="0" applyBorder="1" applyAlignment="1">
      <alignment/>
    </xf>
    <xf numFmtId="0" fontId="0" fillId="0" borderId="17" xfId="0" applyBorder="1" applyAlignment="1">
      <alignment horizontal="center"/>
    </xf>
    <xf numFmtId="14" fontId="0" fillId="0" borderId="18" xfId="0" applyNumberFormat="1" applyBorder="1" applyAlignment="1">
      <alignment/>
    </xf>
    <xf numFmtId="0" fontId="0" fillId="0" borderId="18" xfId="0" applyBorder="1" applyAlignment="1">
      <alignment/>
    </xf>
    <xf numFmtId="0" fontId="0" fillId="0" borderId="18" xfId="0" applyBorder="1" applyAlignment="1">
      <alignment horizontal="center"/>
    </xf>
    <xf numFmtId="0" fontId="39" fillId="0" borderId="15" xfId="0" applyFont="1" applyBorder="1" applyAlignment="1">
      <alignment/>
    </xf>
    <xf numFmtId="0" fontId="40" fillId="0" borderId="14" xfId="0" applyFont="1" applyBorder="1" applyAlignment="1">
      <alignment/>
    </xf>
    <xf numFmtId="0" fontId="42" fillId="0" borderId="14" xfId="0" applyFont="1" applyBorder="1" applyAlignment="1">
      <alignment/>
    </xf>
    <xf numFmtId="2" fontId="39" fillId="0" borderId="19" xfId="0" applyNumberFormat="1" applyFont="1" applyBorder="1" applyAlignment="1">
      <alignment/>
    </xf>
    <xf numFmtId="0" fontId="0" fillId="0" borderId="16" xfId="0" applyFill="1" applyBorder="1" applyAlignment="1">
      <alignment/>
    </xf>
    <xf numFmtId="0" fontId="7" fillId="0" borderId="15" xfId="0" applyFont="1" applyBorder="1" applyAlignment="1">
      <alignment/>
    </xf>
    <xf numFmtId="0" fontId="42" fillId="0" borderId="15" xfId="0" applyFont="1" applyBorder="1" applyAlignment="1">
      <alignment/>
    </xf>
    <xf numFmtId="0" fontId="39" fillId="0" borderId="13" xfId="0" applyFont="1" applyBorder="1" applyAlignment="1">
      <alignment/>
    </xf>
    <xf numFmtId="165" fontId="39" fillId="0" borderId="14" xfId="0" applyNumberFormat="1" applyFont="1" applyBorder="1" applyAlignment="1">
      <alignment/>
    </xf>
    <xf numFmtId="0" fontId="39" fillId="0" borderId="16" xfId="0" applyFont="1" applyBorder="1" applyAlignment="1">
      <alignment/>
    </xf>
    <xf numFmtId="0" fontId="39" fillId="0" borderId="17" xfId="0" applyFont="1" applyBorder="1" applyAlignment="1">
      <alignment/>
    </xf>
    <xf numFmtId="0" fontId="43" fillId="0" borderId="15" xfId="0" applyFont="1" applyBorder="1" applyAlignment="1">
      <alignment horizontal="center"/>
    </xf>
    <xf numFmtId="0" fontId="39" fillId="0" borderId="0" xfId="0" applyNumberFormat="1" applyFont="1" applyAlignment="1">
      <alignment vertical="top" wrapText="1"/>
    </xf>
    <xf numFmtId="0" fontId="39"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0" xfId="0" applyNumberFormat="1" applyBorder="1" applyAlignment="1">
      <alignment vertical="top" wrapText="1"/>
    </xf>
    <xf numFmtId="0" fontId="0" fillId="0" borderId="21" xfId="0" applyBorder="1" applyAlignment="1">
      <alignment vertical="top" wrapText="1"/>
    </xf>
    <xf numFmtId="0" fontId="39" fillId="0" borderId="0" xfId="0" applyFont="1" applyAlignment="1">
      <alignment horizontal="center" vertical="top" wrapText="1"/>
    </xf>
    <xf numFmtId="0" fontId="0" fillId="0" borderId="0" xfId="0" applyAlignment="1">
      <alignment horizontal="center" vertical="top" wrapText="1"/>
    </xf>
    <xf numFmtId="0" fontId="39" fillId="0" borderId="0" xfId="0" applyNumberFormat="1" applyFont="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7" fillId="0" borderId="14" xfId="0" applyFont="1" applyBorder="1" applyAlignment="1">
      <alignment/>
    </xf>
    <xf numFmtId="0" fontId="39" fillId="0" borderId="23" xfId="0" applyFont="1" applyBorder="1" applyAlignment="1">
      <alignment horizontal="center"/>
    </xf>
    <xf numFmtId="0" fontId="39" fillId="0" borderId="10" xfId="0" applyFont="1" applyBorder="1" applyAlignment="1">
      <alignment/>
    </xf>
    <xf numFmtId="0" fontId="39" fillId="0" borderId="24" xfId="0" applyFont="1" applyBorder="1" applyAlignment="1">
      <alignment/>
    </xf>
    <xf numFmtId="0" fontId="39" fillId="0" borderId="25" xfId="0" applyFont="1" applyFill="1" applyBorder="1" applyAlignment="1">
      <alignment/>
    </xf>
    <xf numFmtId="0" fontId="39" fillId="0" borderId="26" xfId="0" applyFont="1" applyFill="1" applyBorder="1" applyAlignment="1">
      <alignment/>
    </xf>
    <xf numFmtId="0" fontId="0" fillId="0" borderId="27" xfId="0" applyBorder="1" applyAlignment="1">
      <alignment horizontal="center"/>
    </xf>
    <xf numFmtId="0" fontId="0" fillId="0" borderId="28" xfId="0" applyBorder="1" applyAlignment="1">
      <alignment/>
    </xf>
    <xf numFmtId="0" fontId="44" fillId="19" borderId="0" xfId="0" applyFont="1" applyFill="1" applyAlignment="1">
      <alignment/>
    </xf>
    <xf numFmtId="0" fontId="44" fillId="19" borderId="29" xfId="0" applyFont="1" applyFill="1" applyBorder="1" applyAlignment="1">
      <alignment/>
    </xf>
    <xf numFmtId="0" fontId="45" fillId="19" borderId="29" xfId="0" applyFont="1" applyFill="1" applyBorder="1" applyAlignment="1">
      <alignment/>
    </xf>
    <xf numFmtId="0" fontId="0" fillId="0" borderId="24" xfId="0" applyBorder="1" applyAlignment="1">
      <alignment/>
    </xf>
    <xf numFmtId="0" fontId="0" fillId="0" borderId="27" xfId="0" applyBorder="1" applyAlignment="1">
      <alignment/>
    </xf>
    <xf numFmtId="2" fontId="39" fillId="0" borderId="15" xfId="0" applyNumberFormat="1" applyFont="1" applyBorder="1" applyAlignment="1">
      <alignment/>
    </xf>
    <xf numFmtId="0" fontId="44" fillId="34" borderId="0" xfId="0" applyFont="1" applyFill="1" applyAlignment="1">
      <alignment/>
    </xf>
    <xf numFmtId="0" fontId="44" fillId="19" borderId="16" xfId="0" applyFont="1" applyFill="1" applyBorder="1" applyAlignment="1">
      <alignment/>
    </xf>
    <xf numFmtId="0" fontId="0" fillId="0" borderId="30" xfId="0" applyBorder="1" applyAlignment="1">
      <alignment/>
    </xf>
    <xf numFmtId="2" fontId="39" fillId="0" borderId="10" xfId="0" applyNumberFormat="1" applyFont="1" applyBorder="1" applyAlignment="1">
      <alignment/>
    </xf>
    <xf numFmtId="0" fontId="0" fillId="0" borderId="31" xfId="0" applyBorder="1" applyAlignment="1">
      <alignment/>
    </xf>
    <xf numFmtId="0" fontId="0" fillId="0" borderId="31" xfId="0" applyBorder="1" applyAlignment="1">
      <alignment horizontal="center"/>
    </xf>
    <xf numFmtId="0" fontId="44" fillId="19" borderId="31" xfId="0" applyFont="1" applyFill="1" applyBorder="1" applyAlignment="1">
      <alignment/>
    </xf>
    <xf numFmtId="0" fontId="46" fillId="0" borderId="0" xfId="0" applyFont="1" applyAlignment="1">
      <alignment horizontal="left"/>
    </xf>
    <xf numFmtId="0" fontId="0" fillId="0" borderId="0" xfId="0" applyAlignment="1">
      <alignment horizontal="left"/>
    </xf>
    <xf numFmtId="0" fontId="39" fillId="0" borderId="0" xfId="0" applyFont="1" applyAlignment="1">
      <alignment horizontal="center"/>
    </xf>
    <xf numFmtId="0" fontId="39" fillId="0" borderId="24" xfId="0" applyFont="1" applyBorder="1" applyAlignment="1">
      <alignment horizontal="center"/>
    </xf>
    <xf numFmtId="0" fontId="39" fillId="0" borderId="27" xfId="0" applyFont="1" applyBorder="1" applyAlignment="1">
      <alignment horizontal="center"/>
    </xf>
    <xf numFmtId="0" fontId="39" fillId="0" borderId="32" xfId="0" applyFont="1" applyFill="1" applyBorder="1" applyAlignment="1">
      <alignment horizontal="center"/>
    </xf>
    <xf numFmtId="0" fontId="39" fillId="0" borderId="33" xfId="0" applyFont="1" applyFill="1" applyBorder="1" applyAlignment="1">
      <alignment horizontal="center"/>
    </xf>
    <xf numFmtId="0" fontId="39" fillId="0" borderId="34"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4"/>
  <sheetViews>
    <sheetView tabSelected="1" zoomScalePageLayoutView="0" workbookViewId="0" topLeftCell="A43">
      <selection activeCell="N60" sqref="N60"/>
    </sheetView>
  </sheetViews>
  <sheetFormatPr defaultColWidth="9.140625" defaultRowHeight="15"/>
  <cols>
    <col min="1" max="2" width="12.57421875" style="0" customWidth="1"/>
    <col min="3" max="3" width="8.57421875" style="0" customWidth="1"/>
    <col min="4" max="4" width="10.57421875" style="12" customWidth="1"/>
    <col min="5" max="5" width="9.57421875" style="0" customWidth="1"/>
    <col min="6" max="6" width="11.8515625" style="0" customWidth="1"/>
    <col min="7" max="7" width="3.28125" style="66" customWidth="1"/>
    <col min="8" max="8" width="11.140625" style="0" customWidth="1"/>
    <col min="9" max="9" width="8.140625" style="0" customWidth="1"/>
    <col min="10" max="10" width="8.57421875" style="0" bestFit="1" customWidth="1"/>
    <col min="11" max="11" width="10.00390625" style="0" bestFit="1" customWidth="1"/>
    <col min="12" max="12" width="11.8515625" style="0" customWidth="1"/>
    <col min="13" max="13" width="9.00390625" style="0" customWidth="1"/>
    <col min="14" max="14" width="10.00390625" style="0" bestFit="1" customWidth="1"/>
  </cols>
  <sheetData>
    <row r="1" spans="3:14" ht="15.75" thickBot="1">
      <c r="C1" s="75" t="s">
        <v>6</v>
      </c>
      <c r="D1" s="75"/>
      <c r="E1" s="75"/>
      <c r="H1" s="75" t="s">
        <v>7</v>
      </c>
      <c r="I1" s="75"/>
      <c r="J1" s="75"/>
      <c r="L1" s="38" t="s">
        <v>63</v>
      </c>
      <c r="M1" s="9"/>
      <c r="N1" s="9"/>
    </row>
    <row r="2" spans="3:14" ht="15">
      <c r="C2" s="5"/>
      <c r="D2" s="13" t="s">
        <v>1</v>
      </c>
      <c r="E2" s="7" t="s">
        <v>2</v>
      </c>
      <c r="G2" s="60"/>
      <c r="H2" s="5"/>
      <c r="I2" s="6" t="s">
        <v>1</v>
      </c>
      <c r="J2" s="7" t="s">
        <v>2</v>
      </c>
      <c r="L2" s="39" t="s">
        <v>64</v>
      </c>
      <c r="M2" s="9"/>
      <c r="N2" s="9"/>
    </row>
    <row r="3" spans="2:12" ht="15">
      <c r="B3" s="3"/>
      <c r="C3" s="8" t="s">
        <v>0</v>
      </c>
      <c r="D3" s="14"/>
      <c r="E3" s="30">
        <v>5000</v>
      </c>
      <c r="G3" s="60"/>
      <c r="H3" s="8" t="s">
        <v>0</v>
      </c>
      <c r="I3" s="9"/>
      <c r="J3" s="52">
        <f>E3</f>
        <v>5000</v>
      </c>
      <c r="L3" s="40">
        <f>ROUNDDOWN(E3*0.4,0)</f>
        <v>2000</v>
      </c>
    </row>
    <row r="4" spans="3:10" ht="15">
      <c r="C4" s="8" t="s">
        <v>3</v>
      </c>
      <c r="D4" s="14">
        <v>68.8</v>
      </c>
      <c r="E4" s="10">
        <f>(E3*D4/100)</f>
        <v>3440</v>
      </c>
      <c r="G4" s="60"/>
      <c r="H4" s="8" t="s">
        <v>3</v>
      </c>
      <c r="I4" s="9">
        <v>78.2</v>
      </c>
      <c r="J4" s="10">
        <f>J3*I4/100</f>
        <v>3910</v>
      </c>
    </row>
    <row r="5" spans="3:10" ht="15">
      <c r="C5" s="8" t="s">
        <v>4</v>
      </c>
      <c r="D5" s="15">
        <v>0.3</v>
      </c>
      <c r="E5" s="10">
        <f>(E3+E4)*0.3</f>
        <v>2532</v>
      </c>
      <c r="G5" s="60"/>
      <c r="H5" s="8" t="s">
        <v>4</v>
      </c>
      <c r="I5" s="11">
        <v>0.3</v>
      </c>
      <c r="J5" s="10">
        <f>(J3+J4)*0.3</f>
        <v>2673</v>
      </c>
    </row>
    <row r="6" spans="3:10" ht="15">
      <c r="C6" s="8" t="s">
        <v>5</v>
      </c>
      <c r="D6" s="14"/>
      <c r="E6" s="31">
        <f>CEILING((E3+E4+E5),1)</f>
        <v>10972</v>
      </c>
      <c r="G6" s="60"/>
      <c r="H6" s="8" t="s">
        <v>5</v>
      </c>
      <c r="I6" s="9"/>
      <c r="J6" s="31">
        <f>CEILING((J3+J4+J5),1)</f>
        <v>11583</v>
      </c>
    </row>
    <row r="7" spans="3:10" ht="15.75" thickBot="1">
      <c r="C7" s="55" t="s">
        <v>8</v>
      </c>
      <c r="D7" s="58"/>
      <c r="E7" s="59"/>
      <c r="G7" s="60"/>
      <c r="H7" s="36" t="s">
        <v>46</v>
      </c>
      <c r="I7" s="9"/>
      <c r="J7" s="37">
        <v>1.055687</v>
      </c>
    </row>
    <row r="8" spans="1:13" ht="21.75" customHeight="1" thickBot="1">
      <c r="A8" s="76" t="s">
        <v>59</v>
      </c>
      <c r="B8" s="77"/>
      <c r="C8" s="77"/>
      <c r="D8" s="77"/>
      <c r="E8" s="77"/>
      <c r="F8" s="77"/>
      <c r="G8" s="60"/>
      <c r="H8" s="78" t="s">
        <v>60</v>
      </c>
      <c r="I8" s="79"/>
      <c r="J8" s="79"/>
      <c r="K8" s="79"/>
      <c r="L8" s="79"/>
      <c r="M8" s="80"/>
    </row>
    <row r="9" spans="1:13" ht="15">
      <c r="A9" s="24"/>
      <c r="B9" s="39" t="s">
        <v>61</v>
      </c>
      <c r="C9" s="39" t="s">
        <v>44</v>
      </c>
      <c r="D9" s="53" t="s">
        <v>9</v>
      </c>
      <c r="E9" s="54" t="s">
        <v>79</v>
      </c>
      <c r="F9" s="56" t="s">
        <v>80</v>
      </c>
      <c r="G9" s="60"/>
      <c r="H9" s="24"/>
      <c r="I9" s="39" t="s">
        <v>5</v>
      </c>
      <c r="J9" s="39" t="s">
        <v>45</v>
      </c>
      <c r="K9" s="53" t="s">
        <v>9</v>
      </c>
      <c r="L9" s="54" t="s">
        <v>81</v>
      </c>
      <c r="M9" s="56" t="s">
        <v>81</v>
      </c>
    </row>
    <row r="10" spans="1:13" ht="15.75" thickBot="1">
      <c r="A10" s="24"/>
      <c r="B10" s="39"/>
      <c r="C10" s="39"/>
      <c r="D10" s="53"/>
      <c r="E10" s="55" t="s">
        <v>76</v>
      </c>
      <c r="F10" s="57" t="s">
        <v>77</v>
      </c>
      <c r="G10" s="60"/>
      <c r="H10" s="24"/>
      <c r="I10" s="39"/>
      <c r="J10" s="39"/>
      <c r="K10" s="53"/>
      <c r="L10" s="55" t="s">
        <v>78</v>
      </c>
      <c r="M10" s="57" t="s">
        <v>77</v>
      </c>
    </row>
    <row r="11" spans="1:14" ht="15">
      <c r="A11" s="16" t="s">
        <v>10</v>
      </c>
      <c r="B11" s="35">
        <f>CEILING((E3+E4+E5),1)</f>
        <v>10972</v>
      </c>
      <c r="C11" s="16">
        <v>0</v>
      </c>
      <c r="D11" s="17">
        <v>0</v>
      </c>
      <c r="E11" s="24">
        <f>B11+D11-L3</f>
        <v>8972</v>
      </c>
      <c r="F11" s="24">
        <f>SUM(E11*3)</f>
        <v>26916</v>
      </c>
      <c r="G11" s="60"/>
      <c r="H11" s="16" t="s">
        <v>10</v>
      </c>
      <c r="I11" s="35">
        <f>CEILING((J3+J4+J5),1)</f>
        <v>11583</v>
      </c>
      <c r="J11" s="16">
        <v>0</v>
      </c>
      <c r="K11" s="17">
        <v>0</v>
      </c>
      <c r="L11" s="24">
        <f>I11+K11-L3</f>
        <v>9583</v>
      </c>
      <c r="M11" s="24">
        <f>SUM(L11*3)</f>
        <v>28749</v>
      </c>
      <c r="N11" s="1"/>
    </row>
    <row r="12" spans="1:14" ht="15">
      <c r="A12" s="18" t="s">
        <v>11</v>
      </c>
      <c r="B12" s="34">
        <f>CEILING((E3+E4+E5),1)</f>
        <v>10972</v>
      </c>
      <c r="C12" s="16">
        <v>0.8</v>
      </c>
      <c r="D12" s="17">
        <f>B12*C12/100</f>
        <v>87.77600000000001</v>
      </c>
      <c r="E12" s="16">
        <f>CEILING((B12+D12),1)-L3</f>
        <v>9060</v>
      </c>
      <c r="F12" s="16">
        <f aca="true" t="shared" si="0" ref="F12:F44">SUM(E12*3)</f>
        <v>27180</v>
      </c>
      <c r="G12" s="60"/>
      <c r="H12" s="18" t="s">
        <v>11</v>
      </c>
      <c r="I12" s="16">
        <f>CEILING((J3+J4+J5),1)</f>
        <v>11583</v>
      </c>
      <c r="J12" s="16">
        <v>0.8</v>
      </c>
      <c r="K12" s="17">
        <f>I12*J12/100</f>
        <v>92.664</v>
      </c>
      <c r="L12" s="16">
        <f>CEILING((I12+K12),1)-L3</f>
        <v>9676</v>
      </c>
      <c r="M12" s="16">
        <f aca="true" t="shared" si="1" ref="M12:M44">SUM(L12*3)</f>
        <v>29028</v>
      </c>
      <c r="N12" s="2"/>
    </row>
    <row r="13" spans="1:14" ht="15">
      <c r="A13" s="16" t="s">
        <v>12</v>
      </c>
      <c r="B13" s="16">
        <f>CEILING((E3+E4+E5),1)</f>
        <v>10972</v>
      </c>
      <c r="C13" s="16">
        <v>1.3</v>
      </c>
      <c r="D13" s="17">
        <f>B13*C13/100</f>
        <v>142.636</v>
      </c>
      <c r="E13" s="16">
        <f>CEILING((B13+D13),1)-L3</f>
        <v>9115</v>
      </c>
      <c r="F13" s="16">
        <f t="shared" si="0"/>
        <v>27345</v>
      </c>
      <c r="G13" s="60"/>
      <c r="H13" s="16" t="s">
        <v>12</v>
      </c>
      <c r="I13" s="16">
        <f>CEILING((J3+J4+J5),1)</f>
        <v>11583</v>
      </c>
      <c r="J13" s="16">
        <v>1.3</v>
      </c>
      <c r="K13" s="17">
        <f aca="true" t="shared" si="2" ref="K13:K44">I13*J13/100</f>
        <v>150.579</v>
      </c>
      <c r="L13" s="16">
        <f>CEILING((I13+K13),1)-L3</f>
        <v>9734</v>
      </c>
      <c r="M13" s="16">
        <f t="shared" si="1"/>
        <v>29202</v>
      </c>
      <c r="N13" s="2"/>
    </row>
    <row r="14" spans="1:14" ht="15">
      <c r="A14" s="16" t="s">
        <v>13</v>
      </c>
      <c r="B14" s="16">
        <f>CEILING((E3+E4+E5),1)</f>
        <v>10972</v>
      </c>
      <c r="C14" s="16">
        <v>4.2</v>
      </c>
      <c r="D14" s="17">
        <f>B14*C14/100</f>
        <v>460.824</v>
      </c>
      <c r="E14" s="16">
        <f>CEILING((B14+D14),1)-L3</f>
        <v>9433</v>
      </c>
      <c r="F14" s="16">
        <f t="shared" si="0"/>
        <v>28299</v>
      </c>
      <c r="G14" s="60"/>
      <c r="H14" s="16" t="s">
        <v>13</v>
      </c>
      <c r="I14" s="16">
        <f>CEILING((J3+J4+J5),1)</f>
        <v>11583</v>
      </c>
      <c r="J14" s="16">
        <v>4.2</v>
      </c>
      <c r="K14" s="17">
        <f t="shared" si="2"/>
        <v>486.486</v>
      </c>
      <c r="L14" s="16">
        <f>CEILING((I14+K14),1)-L3</f>
        <v>10070</v>
      </c>
      <c r="M14" s="16">
        <f t="shared" si="1"/>
        <v>30210</v>
      </c>
      <c r="N14" s="2"/>
    </row>
    <row r="15" spans="1:14" ht="15">
      <c r="A15" s="16" t="s">
        <v>15</v>
      </c>
      <c r="B15" s="16">
        <f>CEILING((E3+E4+E5),1)</f>
        <v>10972</v>
      </c>
      <c r="C15" s="16">
        <v>5.8</v>
      </c>
      <c r="D15" s="17">
        <f aca="true" t="shared" si="3" ref="D15:D44">B15*C15/100</f>
        <v>636.376</v>
      </c>
      <c r="E15" s="16">
        <f>CEILING((B15+D15),1)-L3</f>
        <v>9609</v>
      </c>
      <c r="F15" s="16">
        <f t="shared" si="0"/>
        <v>28827</v>
      </c>
      <c r="G15" s="60"/>
      <c r="H15" s="16" t="s">
        <v>15</v>
      </c>
      <c r="I15" s="16">
        <f>CEILING((J3+J4+J5),1)</f>
        <v>11583</v>
      </c>
      <c r="J15" s="16">
        <v>5.8</v>
      </c>
      <c r="K15" s="17">
        <f t="shared" si="2"/>
        <v>671.814</v>
      </c>
      <c r="L15" s="16">
        <f>CEILING((I15+K15),1)-L3</f>
        <v>10255</v>
      </c>
      <c r="M15" s="16">
        <f t="shared" si="1"/>
        <v>30765</v>
      </c>
      <c r="N15" s="2"/>
    </row>
    <row r="16" spans="1:14" ht="15">
      <c r="A16" s="18" t="s">
        <v>16</v>
      </c>
      <c r="B16" s="16">
        <f>CEILING((E3+E4+E5),1)</f>
        <v>10972</v>
      </c>
      <c r="C16" s="16">
        <v>6.3</v>
      </c>
      <c r="D16" s="17">
        <f t="shared" si="3"/>
        <v>691.2359999999999</v>
      </c>
      <c r="E16" s="16">
        <f>CEILING((B16+D16),1)-L3</f>
        <v>9664</v>
      </c>
      <c r="F16" s="16">
        <f t="shared" si="0"/>
        <v>28992</v>
      </c>
      <c r="G16" s="60"/>
      <c r="H16" s="18" t="s">
        <v>16</v>
      </c>
      <c r="I16" s="16">
        <f>CEILING((J3+J4+J5),1)</f>
        <v>11583</v>
      </c>
      <c r="J16" s="16">
        <v>6.3</v>
      </c>
      <c r="K16" s="17">
        <f t="shared" si="2"/>
        <v>729.7289999999999</v>
      </c>
      <c r="L16" s="16">
        <f>CEILING((I16+K16),1)-L3</f>
        <v>10313</v>
      </c>
      <c r="M16" s="16">
        <f t="shared" si="1"/>
        <v>30939</v>
      </c>
      <c r="N16" s="2"/>
    </row>
    <row r="17" spans="1:14" ht="15">
      <c r="A17" s="16" t="s">
        <v>14</v>
      </c>
      <c r="B17" s="16">
        <f>CEILING((E3+E4+E5),1)</f>
        <v>10972</v>
      </c>
      <c r="C17" s="16">
        <v>9.2</v>
      </c>
      <c r="D17" s="17">
        <f t="shared" si="3"/>
        <v>1009.424</v>
      </c>
      <c r="E17" s="16">
        <f>CEILING((B17+D17),1)-L3</f>
        <v>9982</v>
      </c>
      <c r="F17" s="16">
        <f t="shared" si="0"/>
        <v>29946</v>
      </c>
      <c r="G17" s="60"/>
      <c r="H17" s="16" t="s">
        <v>14</v>
      </c>
      <c r="I17" s="16">
        <f>CEILING((J3+J4+J5),1)</f>
        <v>11583</v>
      </c>
      <c r="J17" s="16">
        <v>9.2</v>
      </c>
      <c r="K17" s="17">
        <f t="shared" si="2"/>
        <v>1065.636</v>
      </c>
      <c r="L17" s="16">
        <f>CEILING((I17+K17),1)-L3</f>
        <v>10649</v>
      </c>
      <c r="M17" s="16">
        <f t="shared" si="1"/>
        <v>31947</v>
      </c>
      <c r="N17" s="2"/>
    </row>
    <row r="18" spans="1:14" ht="15">
      <c r="A18" s="16" t="s">
        <v>17</v>
      </c>
      <c r="B18" s="16">
        <f>CEILING((E3+E4+E5),1)</f>
        <v>10972</v>
      </c>
      <c r="C18" s="16">
        <v>12.9</v>
      </c>
      <c r="D18" s="17">
        <f t="shared" si="3"/>
        <v>1415.3880000000001</v>
      </c>
      <c r="E18" s="16">
        <f>CEILING((B18+D18),1)-L3</f>
        <v>10388</v>
      </c>
      <c r="F18" s="16">
        <f t="shared" si="0"/>
        <v>31164</v>
      </c>
      <c r="G18" s="60"/>
      <c r="H18" s="16" t="s">
        <v>17</v>
      </c>
      <c r="I18" s="16">
        <f>CEILING((J3+J4+J5),1)</f>
        <v>11583</v>
      </c>
      <c r="J18" s="16">
        <v>12.9</v>
      </c>
      <c r="K18" s="17">
        <f t="shared" si="2"/>
        <v>1494.207</v>
      </c>
      <c r="L18" s="16">
        <f>CEILING((I18+K18),1)-L3</f>
        <v>11078</v>
      </c>
      <c r="M18" s="16">
        <f t="shared" si="1"/>
        <v>33234</v>
      </c>
      <c r="N18" s="2"/>
    </row>
    <row r="19" spans="1:14" ht="15">
      <c r="A19" s="16" t="s">
        <v>18</v>
      </c>
      <c r="B19" s="16">
        <f>CEILING((E3+E4+E5),1)</f>
        <v>10972</v>
      </c>
      <c r="C19" s="16">
        <v>16.6</v>
      </c>
      <c r="D19" s="17">
        <f t="shared" si="3"/>
        <v>1821.352</v>
      </c>
      <c r="E19" s="16">
        <f>CEILING((B19+D19),1)-L3</f>
        <v>10794</v>
      </c>
      <c r="F19" s="16">
        <f t="shared" si="0"/>
        <v>32382</v>
      </c>
      <c r="G19" s="60"/>
      <c r="H19" s="16" t="s">
        <v>18</v>
      </c>
      <c r="I19" s="16">
        <f>CEILING((J3+J4+J5),1)</f>
        <v>11583</v>
      </c>
      <c r="J19" s="16">
        <v>16.6</v>
      </c>
      <c r="K19" s="17">
        <f t="shared" si="2"/>
        <v>1922.7780000000002</v>
      </c>
      <c r="L19" s="16">
        <f>CEILING((I19+K19),1)-L3</f>
        <v>11506</v>
      </c>
      <c r="M19" s="16">
        <f t="shared" si="1"/>
        <v>34518</v>
      </c>
      <c r="N19" s="2"/>
    </row>
    <row r="20" spans="1:14" ht="15">
      <c r="A20" s="18" t="s">
        <v>19</v>
      </c>
      <c r="B20" s="16">
        <f>CEILING((E3+E4+E5),1)</f>
        <v>10972</v>
      </c>
      <c r="C20" s="16">
        <v>16.9</v>
      </c>
      <c r="D20" s="17">
        <f t="shared" si="3"/>
        <v>1854.2679999999998</v>
      </c>
      <c r="E20" s="16">
        <f>CEILING((B20+D20),1)-L3</f>
        <v>10827</v>
      </c>
      <c r="F20" s="16">
        <f t="shared" si="0"/>
        <v>32481</v>
      </c>
      <c r="G20" s="60"/>
      <c r="H20" s="18" t="s">
        <v>19</v>
      </c>
      <c r="I20" s="16">
        <f>CEILING((J3+J4+J5),1)</f>
        <v>11583</v>
      </c>
      <c r="J20" s="16">
        <v>16.9</v>
      </c>
      <c r="K20" s="17">
        <f t="shared" si="2"/>
        <v>1957.5269999999998</v>
      </c>
      <c r="L20" s="16">
        <f>CEILING((I20+K20),1)-L3</f>
        <v>11541</v>
      </c>
      <c r="M20" s="16">
        <f t="shared" si="1"/>
        <v>34623</v>
      </c>
      <c r="N20" s="2"/>
    </row>
    <row r="21" spans="1:14" ht="15">
      <c r="A21" s="16" t="s">
        <v>20</v>
      </c>
      <c r="B21" s="16">
        <f>CEILING((E3+E4+E5),1)</f>
        <v>10972</v>
      </c>
      <c r="C21" s="16">
        <v>18.5</v>
      </c>
      <c r="D21" s="17">
        <f t="shared" si="3"/>
        <v>2029.82</v>
      </c>
      <c r="E21" s="16">
        <f>CEILING((B21+D21),1)-L3</f>
        <v>11002</v>
      </c>
      <c r="F21" s="16">
        <f t="shared" si="0"/>
        <v>33006</v>
      </c>
      <c r="G21" s="60"/>
      <c r="H21" s="16" t="s">
        <v>20</v>
      </c>
      <c r="I21" s="16">
        <f>CEILING((J3+J4+J5),1)</f>
        <v>11583</v>
      </c>
      <c r="J21" s="16">
        <v>18.5</v>
      </c>
      <c r="K21" s="17">
        <f t="shared" si="2"/>
        <v>2142.855</v>
      </c>
      <c r="L21" s="16">
        <f>CEILING((I21+K21),1)-L3</f>
        <v>11726</v>
      </c>
      <c r="M21" s="16">
        <f t="shared" si="1"/>
        <v>35178</v>
      </c>
      <c r="N21" s="2"/>
    </row>
    <row r="22" spans="1:14" ht="15">
      <c r="A22" s="16" t="s">
        <v>21</v>
      </c>
      <c r="B22" s="16">
        <f>CEILING((E3+E4+E5),1)</f>
        <v>10972</v>
      </c>
      <c r="C22" s="16">
        <v>25.3</v>
      </c>
      <c r="D22" s="17">
        <f t="shared" si="3"/>
        <v>2775.916</v>
      </c>
      <c r="E22" s="16">
        <f>CEILING((B22+D22),1)-L3</f>
        <v>11748</v>
      </c>
      <c r="F22" s="16">
        <f t="shared" si="0"/>
        <v>35244</v>
      </c>
      <c r="G22" s="60"/>
      <c r="H22" s="16" t="s">
        <v>21</v>
      </c>
      <c r="I22" s="16">
        <f>CEILING((J3+J4+J5),1)</f>
        <v>11583</v>
      </c>
      <c r="J22" s="16">
        <v>25.3</v>
      </c>
      <c r="K22" s="17">
        <f t="shared" si="2"/>
        <v>2930.4990000000003</v>
      </c>
      <c r="L22" s="16">
        <f>CEILING((I22+K22),1)-L3</f>
        <v>12514</v>
      </c>
      <c r="M22" s="16">
        <f t="shared" si="1"/>
        <v>37542</v>
      </c>
      <c r="N22" s="2"/>
    </row>
    <row r="23" spans="1:14" ht="15">
      <c r="A23" s="16" t="s">
        <v>22</v>
      </c>
      <c r="B23" s="16">
        <f>CEILING((E3+E4+E5),1)</f>
        <v>10972</v>
      </c>
      <c r="C23" s="16">
        <v>40.9</v>
      </c>
      <c r="D23" s="17">
        <f t="shared" si="3"/>
        <v>4487.548</v>
      </c>
      <c r="E23" s="16">
        <f>CEILING((B23+D23),1)-L3</f>
        <v>13460</v>
      </c>
      <c r="F23" s="16">
        <f t="shared" si="0"/>
        <v>40380</v>
      </c>
      <c r="G23" s="60"/>
      <c r="H23" s="16" t="s">
        <v>22</v>
      </c>
      <c r="I23" s="16">
        <f>CEILING((J3+J4+J5),1)</f>
        <v>11583</v>
      </c>
      <c r="J23" s="16">
        <v>40.9</v>
      </c>
      <c r="K23" s="17">
        <f t="shared" si="2"/>
        <v>4737.447</v>
      </c>
      <c r="L23" s="16">
        <f>CEILING((I23+K23),1)-L3</f>
        <v>14321</v>
      </c>
      <c r="M23" s="16">
        <f t="shared" si="1"/>
        <v>42963</v>
      </c>
      <c r="N23" s="2"/>
    </row>
    <row r="24" spans="1:14" ht="15">
      <c r="A24" s="18" t="s">
        <v>23</v>
      </c>
      <c r="B24" s="16">
        <f>CEILING((E3+E4+E5),1)</f>
        <v>10972</v>
      </c>
      <c r="C24" s="16">
        <v>34.8</v>
      </c>
      <c r="D24" s="17">
        <f t="shared" si="3"/>
        <v>3818.256</v>
      </c>
      <c r="E24" s="16">
        <f>CEILING((B24+D24),1)-L3</f>
        <v>12791</v>
      </c>
      <c r="F24" s="16">
        <f t="shared" si="0"/>
        <v>38373</v>
      </c>
      <c r="G24" s="60"/>
      <c r="H24" s="18" t="s">
        <v>23</v>
      </c>
      <c r="I24" s="16">
        <f>CEILING((J3+J4+J5),1)</f>
        <v>11583</v>
      </c>
      <c r="J24" s="16">
        <v>34.8</v>
      </c>
      <c r="K24" s="17">
        <f t="shared" si="2"/>
        <v>4030.8839999999996</v>
      </c>
      <c r="L24" s="16">
        <f>CEILING((I24+K24),1)-L3</f>
        <v>13614</v>
      </c>
      <c r="M24" s="16">
        <f t="shared" si="1"/>
        <v>40842</v>
      </c>
      <c r="N24" s="2"/>
    </row>
    <row r="25" spans="1:14" ht="15">
      <c r="A25" s="16" t="s">
        <v>24</v>
      </c>
      <c r="B25" s="16">
        <f>CEILING((E3+E4+E5),1)</f>
        <v>10972</v>
      </c>
      <c r="C25" s="16">
        <v>35.1</v>
      </c>
      <c r="D25" s="17">
        <f t="shared" si="3"/>
        <v>3851.172</v>
      </c>
      <c r="E25" s="16">
        <f>CEILING((B25+D25),1)-L3</f>
        <v>12824</v>
      </c>
      <c r="F25" s="16">
        <f t="shared" si="0"/>
        <v>38472</v>
      </c>
      <c r="G25" s="60"/>
      <c r="H25" s="16" t="s">
        <v>24</v>
      </c>
      <c r="I25" s="16">
        <f>CEILING((J3+J4+J5),1)</f>
        <v>11583</v>
      </c>
      <c r="J25" s="16">
        <v>35.1</v>
      </c>
      <c r="K25" s="17">
        <f t="shared" si="2"/>
        <v>4065.633</v>
      </c>
      <c r="L25" s="16">
        <f>CEILING((I25+K25),1)-L3</f>
        <v>13649</v>
      </c>
      <c r="M25" s="16">
        <f t="shared" si="1"/>
        <v>40947</v>
      </c>
      <c r="N25" s="2"/>
    </row>
    <row r="26" spans="1:14" ht="15">
      <c r="A26" s="16" t="s">
        <v>25</v>
      </c>
      <c r="B26" s="16">
        <f>CEILING((E3+E4+E5),1)</f>
        <v>10972</v>
      </c>
      <c r="C26" s="16">
        <v>39.8</v>
      </c>
      <c r="D26" s="17">
        <f t="shared" si="3"/>
        <v>4366.856</v>
      </c>
      <c r="E26" s="16">
        <f>CEILING((B26+D26),1)-L3</f>
        <v>13339</v>
      </c>
      <c r="F26" s="16">
        <f t="shared" si="0"/>
        <v>40017</v>
      </c>
      <c r="G26" s="60"/>
      <c r="H26" s="16" t="s">
        <v>25</v>
      </c>
      <c r="I26" s="16">
        <f>CEILING((J3+J4+J5),1)</f>
        <v>11583</v>
      </c>
      <c r="J26" s="16">
        <v>39.8</v>
      </c>
      <c r="K26" s="17">
        <f t="shared" si="2"/>
        <v>4610.034</v>
      </c>
      <c r="L26" s="16">
        <f>CEILING((I26+K26),1)-L3</f>
        <v>14194</v>
      </c>
      <c r="M26" s="16">
        <f t="shared" si="1"/>
        <v>42582</v>
      </c>
      <c r="N26" s="2"/>
    </row>
    <row r="27" spans="1:14" ht="15">
      <c r="A27" s="16" t="s">
        <v>26</v>
      </c>
      <c r="B27" s="16">
        <f>CEILING((E3+E4+E5),1)</f>
        <v>10972</v>
      </c>
      <c r="C27" s="16">
        <v>43</v>
      </c>
      <c r="D27" s="17">
        <f t="shared" si="3"/>
        <v>4717.96</v>
      </c>
      <c r="E27" s="16">
        <f>CEILING((B27+D27),1)-L3</f>
        <v>13690</v>
      </c>
      <c r="F27" s="16">
        <f t="shared" si="0"/>
        <v>41070</v>
      </c>
      <c r="G27" s="60"/>
      <c r="H27" s="16" t="s">
        <v>26</v>
      </c>
      <c r="I27" s="16">
        <f>CEILING((J3+J4+J5),1)</f>
        <v>11583</v>
      </c>
      <c r="J27" s="16">
        <v>43</v>
      </c>
      <c r="K27" s="17">
        <f t="shared" si="2"/>
        <v>4980.69</v>
      </c>
      <c r="L27" s="16">
        <f>CEILING((I27+K27),1)-L3</f>
        <v>14564</v>
      </c>
      <c r="M27" s="16">
        <f t="shared" si="1"/>
        <v>43692</v>
      </c>
      <c r="N27" s="1"/>
    </row>
    <row r="28" spans="1:14" ht="15">
      <c r="A28" s="18" t="s">
        <v>27</v>
      </c>
      <c r="B28" s="16">
        <f>CEILING((E3+E4+E5),1)</f>
        <v>10972</v>
      </c>
      <c r="C28" s="16">
        <v>47.2</v>
      </c>
      <c r="D28" s="17">
        <f t="shared" si="3"/>
        <v>5178.784000000001</v>
      </c>
      <c r="E28" s="16">
        <f>CEILING((B28+D28),1)-L3</f>
        <v>14151</v>
      </c>
      <c r="F28" s="16">
        <f t="shared" si="0"/>
        <v>42453</v>
      </c>
      <c r="G28" s="60"/>
      <c r="H28" s="18" t="s">
        <v>27</v>
      </c>
      <c r="I28" s="16">
        <f>CEILING((J3+J4+J5),1)</f>
        <v>11583</v>
      </c>
      <c r="J28" s="16">
        <v>47.2</v>
      </c>
      <c r="K28" s="17">
        <f t="shared" si="2"/>
        <v>5467.1759999999995</v>
      </c>
      <c r="L28" s="16">
        <f>CEILING((I28+K28),1)-L3</f>
        <v>15051</v>
      </c>
      <c r="M28" s="16">
        <f t="shared" si="1"/>
        <v>45153</v>
      </c>
      <c r="N28" s="2"/>
    </row>
    <row r="29" spans="1:14" ht="15">
      <c r="A29" s="16" t="s">
        <v>28</v>
      </c>
      <c r="B29" s="16">
        <f>CEILING((E3+E4+E5),1)</f>
        <v>10972</v>
      </c>
      <c r="C29" s="16">
        <v>47.2</v>
      </c>
      <c r="D29" s="17">
        <f t="shared" si="3"/>
        <v>5178.784000000001</v>
      </c>
      <c r="E29" s="16">
        <f>CEILING((B29+D29),1)-L3</f>
        <v>14151</v>
      </c>
      <c r="F29" s="16">
        <f t="shared" si="0"/>
        <v>42453</v>
      </c>
      <c r="G29" s="60"/>
      <c r="H29" s="16" t="s">
        <v>28</v>
      </c>
      <c r="I29" s="16">
        <f>CEILING((J3+J4+J5),1)</f>
        <v>11583</v>
      </c>
      <c r="J29" s="16">
        <v>47.2</v>
      </c>
      <c r="K29" s="17">
        <f t="shared" si="2"/>
        <v>5467.1759999999995</v>
      </c>
      <c r="L29" s="16">
        <f>CEILING((I29+K29),1)-L3</f>
        <v>15051</v>
      </c>
      <c r="M29" s="16">
        <f t="shared" si="1"/>
        <v>45153</v>
      </c>
      <c r="N29" s="2"/>
    </row>
    <row r="30" spans="1:14" ht="15">
      <c r="A30" s="16" t="s">
        <v>29</v>
      </c>
      <c r="B30" s="16">
        <f>CEILING((E3+E4+E5),1)</f>
        <v>10972</v>
      </c>
      <c r="C30" s="16">
        <v>52</v>
      </c>
      <c r="D30" s="17">
        <f t="shared" si="3"/>
        <v>5705.44</v>
      </c>
      <c r="E30" s="16">
        <f>CEILING((B30+D30),1)-L3</f>
        <v>14678</v>
      </c>
      <c r="F30" s="16">
        <f t="shared" si="0"/>
        <v>44034</v>
      </c>
      <c r="G30" s="60"/>
      <c r="H30" s="16" t="s">
        <v>29</v>
      </c>
      <c r="I30" s="16">
        <f>CEILING((J3+J4+J5),1)</f>
        <v>11583</v>
      </c>
      <c r="J30" s="16">
        <v>52</v>
      </c>
      <c r="K30" s="17">
        <f t="shared" si="2"/>
        <v>6023.16</v>
      </c>
      <c r="L30" s="16">
        <f>CEILING((I30+K30),1)-L3</f>
        <v>15607</v>
      </c>
      <c r="M30" s="16">
        <f t="shared" si="1"/>
        <v>46821</v>
      </c>
      <c r="N30" s="1"/>
    </row>
    <row r="31" spans="1:14" ht="15">
      <c r="A31" s="16" t="s">
        <v>30</v>
      </c>
      <c r="B31" s="16">
        <f>CEILING((E3+E4+E5),1)</f>
        <v>10972</v>
      </c>
      <c r="C31" s="16">
        <v>56.7</v>
      </c>
      <c r="D31" s="17">
        <f t="shared" si="3"/>
        <v>6221.124</v>
      </c>
      <c r="E31" s="16">
        <f>CEILING((B31+D31),1)-L3</f>
        <v>15194</v>
      </c>
      <c r="F31" s="16">
        <f t="shared" si="0"/>
        <v>45582</v>
      </c>
      <c r="G31" s="60"/>
      <c r="H31" s="16" t="s">
        <v>30</v>
      </c>
      <c r="I31" s="16">
        <f>CEILING((J3+J4+J5),1)</f>
        <v>11583</v>
      </c>
      <c r="J31" s="16">
        <v>56.7</v>
      </c>
      <c r="K31" s="17">
        <f t="shared" si="2"/>
        <v>6567.561</v>
      </c>
      <c r="L31" s="16">
        <f>CEILING((I31+K31),1)-L3</f>
        <v>16151</v>
      </c>
      <c r="M31" s="16">
        <f t="shared" si="1"/>
        <v>48453</v>
      </c>
      <c r="N31" s="2"/>
    </row>
    <row r="32" spans="1:14" ht="15">
      <c r="A32" s="18" t="s">
        <v>31</v>
      </c>
      <c r="B32" s="16">
        <f>CEILING((E3+E4+E5),1)</f>
        <v>10972</v>
      </c>
      <c r="C32" s="16">
        <v>56.7</v>
      </c>
      <c r="D32" s="17">
        <f t="shared" si="3"/>
        <v>6221.124</v>
      </c>
      <c r="E32" s="16">
        <f>CEILING((B32+D32),1)-L3</f>
        <v>15194</v>
      </c>
      <c r="F32" s="16">
        <f t="shared" si="0"/>
        <v>45582</v>
      </c>
      <c r="G32" s="60"/>
      <c r="H32" s="18" t="s">
        <v>31</v>
      </c>
      <c r="I32" s="16">
        <f>CEILING((J3+J4+J5),1)</f>
        <v>11583</v>
      </c>
      <c r="J32" s="16">
        <v>56.7</v>
      </c>
      <c r="K32" s="17">
        <f t="shared" si="2"/>
        <v>6567.561</v>
      </c>
      <c r="L32" s="16">
        <f>CEILING((I32+K32),1)-L3</f>
        <v>16151</v>
      </c>
      <c r="M32" s="16">
        <f t="shared" si="1"/>
        <v>48453</v>
      </c>
      <c r="N32" s="19"/>
    </row>
    <row r="33" spans="1:14" ht="15">
      <c r="A33" s="16" t="s">
        <v>32</v>
      </c>
      <c r="B33" s="16">
        <f>CEILING((E3+E4+E5),1)</f>
        <v>10972</v>
      </c>
      <c r="C33" s="16">
        <v>61.5</v>
      </c>
      <c r="D33" s="17">
        <f t="shared" si="3"/>
        <v>6747.78</v>
      </c>
      <c r="E33" s="16">
        <f>CEILING((B33+D33),1)-L3</f>
        <v>15720</v>
      </c>
      <c r="F33" s="16">
        <f t="shared" si="0"/>
        <v>47160</v>
      </c>
      <c r="G33" s="60"/>
      <c r="H33" s="16" t="s">
        <v>32</v>
      </c>
      <c r="I33" s="16">
        <f>I32</f>
        <v>11583</v>
      </c>
      <c r="J33" s="16">
        <v>61.5</v>
      </c>
      <c r="K33" s="17">
        <f t="shared" si="2"/>
        <v>7123.545</v>
      </c>
      <c r="L33" s="16">
        <f>CEILING((I33+K33),1)-L3</f>
        <v>16707</v>
      </c>
      <c r="M33" s="16">
        <f t="shared" si="1"/>
        <v>50121</v>
      </c>
      <c r="N33" s="2"/>
    </row>
    <row r="34" spans="1:14" ht="15">
      <c r="A34" s="16" t="s">
        <v>33</v>
      </c>
      <c r="B34" s="16">
        <f>CEILING((E3+E4+E5),1)</f>
        <v>10972</v>
      </c>
      <c r="C34" s="16">
        <v>67.3</v>
      </c>
      <c r="D34" s="17">
        <f t="shared" si="3"/>
        <v>7384.156</v>
      </c>
      <c r="E34" s="16">
        <f>CEILING((B34+D34),1)-L3</f>
        <v>16357</v>
      </c>
      <c r="F34" s="16">
        <f t="shared" si="0"/>
        <v>49071</v>
      </c>
      <c r="G34" s="60"/>
      <c r="H34" s="16" t="s">
        <v>33</v>
      </c>
      <c r="I34" s="16">
        <f>CEILING((J3+J4+J5),1)</f>
        <v>11583</v>
      </c>
      <c r="J34" s="16">
        <v>67.3</v>
      </c>
      <c r="K34" s="17">
        <f t="shared" si="2"/>
        <v>7795.359</v>
      </c>
      <c r="L34" s="16">
        <f>CEILING((I34+K34),1)-L3</f>
        <v>17379</v>
      </c>
      <c r="M34" s="16">
        <f t="shared" si="1"/>
        <v>52137</v>
      </c>
      <c r="N34" s="2"/>
    </row>
    <row r="35" spans="1:14" ht="15">
      <c r="A35" s="16" t="s">
        <v>34</v>
      </c>
      <c r="B35" s="16">
        <f>CEILING((E3+E4+E5),1)</f>
        <v>10972</v>
      </c>
      <c r="C35" s="16">
        <v>71.5</v>
      </c>
      <c r="D35" s="17">
        <f t="shared" si="3"/>
        <v>7844.98</v>
      </c>
      <c r="E35" s="16">
        <f>CEILING((B35+D35),1)-L3</f>
        <v>16817</v>
      </c>
      <c r="F35" s="16">
        <f t="shared" si="0"/>
        <v>50451</v>
      </c>
      <c r="G35" s="60"/>
      <c r="H35" s="16" t="s">
        <v>34</v>
      </c>
      <c r="I35" s="16">
        <f>CEILING((J3+J4+J5),1)</f>
        <v>11583</v>
      </c>
      <c r="J35" s="16">
        <v>71.5</v>
      </c>
      <c r="K35" s="17">
        <f t="shared" si="2"/>
        <v>8281.845</v>
      </c>
      <c r="L35" s="16">
        <f>CEILING((I35+K35),1)-L3</f>
        <v>17865</v>
      </c>
      <c r="M35" s="16">
        <f t="shared" si="1"/>
        <v>53595</v>
      </c>
      <c r="N35" s="2"/>
    </row>
    <row r="36" spans="1:14" ht="15.75" thickBot="1">
      <c r="A36" s="26" t="s">
        <v>35</v>
      </c>
      <c r="B36" s="27">
        <f>CEILING((E3+E4+E5),1)</f>
        <v>10972</v>
      </c>
      <c r="C36" s="27">
        <v>74.9</v>
      </c>
      <c r="D36" s="28">
        <f t="shared" si="3"/>
        <v>8218.028</v>
      </c>
      <c r="E36" s="27">
        <f>CEILING((B36+D36),1)-L3</f>
        <v>17191</v>
      </c>
      <c r="F36" s="16">
        <f t="shared" si="0"/>
        <v>51573</v>
      </c>
      <c r="G36" s="60"/>
      <c r="H36" s="26" t="s">
        <v>35</v>
      </c>
      <c r="I36" s="27">
        <f>CEILING((J3+J4+J5),1)</f>
        <v>11583</v>
      </c>
      <c r="J36" s="27">
        <v>74.9</v>
      </c>
      <c r="K36" s="28">
        <f t="shared" si="2"/>
        <v>8675.667000000001</v>
      </c>
      <c r="L36" s="16">
        <f>CEILING((I36+K36),1)-L3</f>
        <v>18259</v>
      </c>
      <c r="M36" s="16">
        <f t="shared" si="1"/>
        <v>54777</v>
      </c>
      <c r="N36" s="2"/>
    </row>
    <row r="37" spans="1:14" ht="15.75" thickTop="1">
      <c r="A37" s="24" t="s">
        <v>36</v>
      </c>
      <c r="B37" s="24">
        <f>CEILING((E3+E4+E5),1)</f>
        <v>10972</v>
      </c>
      <c r="C37" s="24">
        <v>78.9</v>
      </c>
      <c r="D37" s="25">
        <f t="shared" si="3"/>
        <v>8656.908000000001</v>
      </c>
      <c r="E37" s="24">
        <f>CEILING((B37+D37),1)-L3</f>
        <v>17629</v>
      </c>
      <c r="F37" s="16">
        <f t="shared" si="0"/>
        <v>52887</v>
      </c>
      <c r="G37" s="60"/>
      <c r="H37" s="24" t="s">
        <v>36</v>
      </c>
      <c r="I37" s="24">
        <f>CEILING((J3+J4+J5),1)</f>
        <v>11583</v>
      </c>
      <c r="J37" s="24">
        <v>78.9</v>
      </c>
      <c r="K37" s="25">
        <f t="shared" si="2"/>
        <v>9138.987000000001</v>
      </c>
      <c r="L37" s="16">
        <f>CEILING((I37+K37),1)-L3</f>
        <v>18722</v>
      </c>
      <c r="M37" s="16">
        <f t="shared" si="1"/>
        <v>56166</v>
      </c>
      <c r="N37" s="2"/>
    </row>
    <row r="38" spans="1:14" ht="15">
      <c r="A38" s="16" t="s">
        <v>37</v>
      </c>
      <c r="B38" s="16">
        <f>CEILING((E3+E4+E5),1)</f>
        <v>10972</v>
      </c>
      <c r="C38" s="16">
        <v>85.5</v>
      </c>
      <c r="D38" s="17">
        <f t="shared" si="3"/>
        <v>9381.06</v>
      </c>
      <c r="E38" s="16">
        <f>CEILING((B38+D38),1)-L3</f>
        <v>18354</v>
      </c>
      <c r="F38" s="16">
        <f t="shared" si="0"/>
        <v>55062</v>
      </c>
      <c r="G38" s="60"/>
      <c r="H38" s="16" t="s">
        <v>37</v>
      </c>
      <c r="I38" s="16">
        <f>CEILING((J3+J4+J5),1)</f>
        <v>11583</v>
      </c>
      <c r="J38" s="16">
        <v>85.5</v>
      </c>
      <c r="K38" s="17">
        <f t="shared" si="2"/>
        <v>9903.465</v>
      </c>
      <c r="L38" s="16">
        <f>CEILING((I38+K38),1)-L3</f>
        <v>19487</v>
      </c>
      <c r="M38" s="16">
        <f t="shared" si="1"/>
        <v>58461</v>
      </c>
      <c r="N38" s="2"/>
    </row>
    <row r="39" spans="1:14" ht="15">
      <c r="A39" s="16" t="s">
        <v>38</v>
      </c>
      <c r="B39" s="16">
        <f>CEILING((E3+E4+E5),1)</f>
        <v>10972</v>
      </c>
      <c r="C39" s="16">
        <v>90.5</v>
      </c>
      <c r="D39" s="17">
        <f t="shared" si="3"/>
        <v>9929.66</v>
      </c>
      <c r="E39" s="16">
        <f>CEILING((B39+D39),1)-L3</f>
        <v>18902</v>
      </c>
      <c r="F39" s="16">
        <f t="shared" si="0"/>
        <v>56706</v>
      </c>
      <c r="G39" s="60"/>
      <c r="H39" s="16" t="s">
        <v>38</v>
      </c>
      <c r="I39" s="16">
        <f>CEILING((J3+J4+J5),1)</f>
        <v>11583</v>
      </c>
      <c r="J39" s="16">
        <v>90.5</v>
      </c>
      <c r="K39" s="17">
        <f t="shared" si="2"/>
        <v>10482.615</v>
      </c>
      <c r="L39" s="16">
        <f>CEILING((I39+K39),1)-L3</f>
        <v>20066</v>
      </c>
      <c r="M39" s="16">
        <f t="shared" si="1"/>
        <v>60198</v>
      </c>
      <c r="N39" s="2"/>
    </row>
    <row r="40" spans="1:14" ht="15">
      <c r="A40" s="18" t="s">
        <v>39</v>
      </c>
      <c r="B40" s="16">
        <f>CEILING((E3+E4+E5),1)</f>
        <v>10972</v>
      </c>
      <c r="C40" s="16">
        <v>88.4</v>
      </c>
      <c r="D40" s="17">
        <f t="shared" si="3"/>
        <v>9699.248</v>
      </c>
      <c r="E40" s="16">
        <f>CEILING((B40+D40),1)-L3</f>
        <v>18672</v>
      </c>
      <c r="F40" s="16">
        <f t="shared" si="0"/>
        <v>56016</v>
      </c>
      <c r="G40" s="60"/>
      <c r="H40" s="18" t="s">
        <v>39</v>
      </c>
      <c r="I40" s="16">
        <f>CEILING((J3+J4+J5),1)</f>
        <v>11583</v>
      </c>
      <c r="J40" s="16">
        <v>88.4</v>
      </c>
      <c r="K40" s="17">
        <f t="shared" si="2"/>
        <v>10239.372000000001</v>
      </c>
      <c r="L40" s="16">
        <f>CEILING((I40+K40),1)-L3</f>
        <v>19823</v>
      </c>
      <c r="M40" s="16">
        <f t="shared" si="1"/>
        <v>59469</v>
      </c>
      <c r="N40" s="2"/>
    </row>
    <row r="41" spans="1:14" ht="15">
      <c r="A41" s="16" t="s">
        <v>40</v>
      </c>
      <c r="B41" s="16">
        <f>CEILING((E3+E4+E5),1)</f>
        <v>10972</v>
      </c>
      <c r="C41" s="16">
        <v>91.3</v>
      </c>
      <c r="D41" s="17">
        <f t="shared" si="3"/>
        <v>10017.436</v>
      </c>
      <c r="E41" s="16">
        <f>CEILING((B41+D41),1)-L3</f>
        <v>18990</v>
      </c>
      <c r="F41" s="16">
        <f t="shared" si="0"/>
        <v>56970</v>
      </c>
      <c r="G41" s="60"/>
      <c r="H41" s="16" t="s">
        <v>40</v>
      </c>
      <c r="I41" s="16">
        <f>CEILING((J3+J4+J5),1)</f>
        <v>11583</v>
      </c>
      <c r="J41" s="16">
        <v>91.3</v>
      </c>
      <c r="K41" s="17">
        <f t="shared" si="2"/>
        <v>10575.278999999999</v>
      </c>
      <c r="L41" s="16">
        <f>CEILING((I41+K41),1)-L3</f>
        <v>20159</v>
      </c>
      <c r="M41" s="16">
        <f t="shared" si="1"/>
        <v>60477</v>
      </c>
      <c r="N41" s="2"/>
    </row>
    <row r="42" spans="1:14" ht="15">
      <c r="A42" s="16" t="s">
        <v>41</v>
      </c>
      <c r="B42" s="16">
        <f>CEILING((E3+E4+E5),1)</f>
        <v>10972</v>
      </c>
      <c r="C42" s="16">
        <v>98.1</v>
      </c>
      <c r="D42" s="17">
        <f t="shared" si="3"/>
        <v>10763.532</v>
      </c>
      <c r="E42" s="16">
        <f>CEILING((B42+D42),1)-L3</f>
        <v>19736</v>
      </c>
      <c r="F42" s="16">
        <f t="shared" si="0"/>
        <v>59208</v>
      </c>
      <c r="G42" s="60"/>
      <c r="H42" s="16" t="s">
        <v>41</v>
      </c>
      <c r="I42" s="16">
        <f>CEILING((J3+J4+J5),1)</f>
        <v>11583</v>
      </c>
      <c r="J42" s="16">
        <v>98.1</v>
      </c>
      <c r="K42" s="17">
        <f t="shared" si="2"/>
        <v>11362.923</v>
      </c>
      <c r="L42" s="16">
        <f>CEILING((I42+K42),1)-L3</f>
        <v>20946</v>
      </c>
      <c r="M42" s="16">
        <f t="shared" si="1"/>
        <v>62838</v>
      </c>
      <c r="N42" s="2"/>
    </row>
    <row r="43" spans="1:14" ht="15">
      <c r="A43" s="16" t="s">
        <v>42</v>
      </c>
      <c r="B43" s="16">
        <f>CEILING((E3+E4+E5),1)</f>
        <v>10972</v>
      </c>
      <c r="C43" s="16">
        <v>100.3</v>
      </c>
      <c r="D43" s="17">
        <f t="shared" si="3"/>
        <v>11004.916</v>
      </c>
      <c r="E43" s="16">
        <f>CEILING((B43+D43),1)-L3</f>
        <v>19977</v>
      </c>
      <c r="F43" s="16">
        <f t="shared" si="0"/>
        <v>59931</v>
      </c>
      <c r="G43" s="60"/>
      <c r="H43" s="16" t="s">
        <v>42</v>
      </c>
      <c r="I43" s="16">
        <f>CEILING((J3+J4+J5),1)</f>
        <v>11583</v>
      </c>
      <c r="J43" s="16">
        <v>100.3</v>
      </c>
      <c r="K43" s="17">
        <f t="shared" si="2"/>
        <v>11617.749</v>
      </c>
      <c r="L43" s="16">
        <f>CEILING((I43+K43),1)-L3</f>
        <v>21201</v>
      </c>
      <c r="M43" s="16">
        <f t="shared" si="1"/>
        <v>63603</v>
      </c>
      <c r="N43" s="2"/>
    </row>
    <row r="44" spans="1:14" ht="15">
      <c r="A44" s="18" t="s">
        <v>43</v>
      </c>
      <c r="B44" s="20">
        <f>CEILING((E3+E4+E5),1)</f>
        <v>10972</v>
      </c>
      <c r="C44" s="20">
        <v>100.5</v>
      </c>
      <c r="D44" s="21">
        <f t="shared" si="3"/>
        <v>11026.86</v>
      </c>
      <c r="E44" s="16">
        <f>CEILING((B44+D44),1)-L3</f>
        <v>19999</v>
      </c>
      <c r="F44" s="16">
        <f t="shared" si="0"/>
        <v>59997</v>
      </c>
      <c r="G44" s="60"/>
      <c r="H44" s="22" t="s">
        <v>43</v>
      </c>
      <c r="I44" s="20">
        <f>CEILING((J3+J4+J5),1)</f>
        <v>11583</v>
      </c>
      <c r="J44" s="20">
        <v>100.5</v>
      </c>
      <c r="K44" s="21">
        <f t="shared" si="2"/>
        <v>11640.915</v>
      </c>
      <c r="L44" s="16">
        <f>CEILING((I44+K44),1)-L3</f>
        <v>21224</v>
      </c>
      <c r="M44" s="16">
        <f t="shared" si="1"/>
        <v>63672</v>
      </c>
      <c r="N44" s="4"/>
    </row>
    <row r="45" spans="2:13" ht="15">
      <c r="B45" s="16"/>
      <c r="C45" s="16"/>
      <c r="D45" s="17"/>
      <c r="E45" s="23"/>
      <c r="F45" s="16"/>
      <c r="G45" s="61"/>
      <c r="H45" s="16"/>
      <c r="I45" s="16"/>
      <c r="J45" s="16"/>
      <c r="K45" s="16"/>
      <c r="L45" s="23"/>
      <c r="M45" s="16"/>
    </row>
    <row r="46" spans="2:13" ht="15.75" thickBot="1">
      <c r="B46" s="16" t="s">
        <v>47</v>
      </c>
      <c r="C46" s="16"/>
      <c r="D46" s="17"/>
      <c r="E46" s="23"/>
      <c r="F46" s="29">
        <f>SUM(F11:F45)</f>
        <v>1435230</v>
      </c>
      <c r="G46" s="62"/>
      <c r="H46" s="16" t="s">
        <v>48</v>
      </c>
      <c r="I46" s="16"/>
      <c r="J46" s="16"/>
      <c r="K46" s="16"/>
      <c r="L46" s="33"/>
      <c r="M46" s="29">
        <f>SUM(M11:M45)</f>
        <v>1526508</v>
      </c>
    </row>
    <row r="47" spans="2:14" ht="15">
      <c r="B47" s="38" t="s">
        <v>75</v>
      </c>
      <c r="C47" s="20"/>
      <c r="D47" s="21"/>
      <c r="E47" s="20"/>
      <c r="F47" s="20"/>
      <c r="G47" s="67"/>
      <c r="H47" s="20"/>
      <c r="I47" s="20"/>
      <c r="J47" s="20"/>
      <c r="K47" s="68"/>
      <c r="L47" s="69"/>
      <c r="M47" s="65">
        <f>M46-F46</f>
        <v>91278</v>
      </c>
      <c r="N47" s="9"/>
    </row>
    <row r="48" spans="1:14" ht="4.5" customHeight="1">
      <c r="A48" s="70"/>
      <c r="B48" s="70"/>
      <c r="C48" s="70"/>
      <c r="D48" s="71"/>
      <c r="E48" s="70"/>
      <c r="F48" s="70"/>
      <c r="G48" s="72"/>
      <c r="H48" s="70"/>
      <c r="I48" s="70"/>
      <c r="J48" s="70"/>
      <c r="K48" s="70"/>
      <c r="L48" s="70"/>
      <c r="M48" s="70"/>
      <c r="N48" s="9"/>
    </row>
    <row r="49" ht="15.75" thickBot="1"/>
    <row r="50" spans="2:12" ht="15">
      <c r="B50" s="5" t="s">
        <v>49</v>
      </c>
      <c r="C50" s="6"/>
      <c r="D50" s="13"/>
      <c r="E50" s="7">
        <f>(E37+E38+E39+E40+E41+E42+E43+E44)*3</f>
        <v>456777</v>
      </c>
      <c r="H50" s="5" t="s">
        <v>51</v>
      </c>
      <c r="I50" s="6"/>
      <c r="J50" s="6"/>
      <c r="K50" s="6"/>
      <c r="L50" s="7">
        <f>(L37+L38+L39+L40+L41+L42+L43+L44)*3</f>
        <v>484884</v>
      </c>
    </row>
    <row r="51" spans="2:12" ht="15">
      <c r="B51" s="8" t="s">
        <v>50</v>
      </c>
      <c r="C51" s="9"/>
      <c r="D51" s="14"/>
      <c r="E51" s="10">
        <f>CEILING((E36*0.7),1)</f>
        <v>12034</v>
      </c>
      <c r="H51" s="8" t="s">
        <v>52</v>
      </c>
      <c r="I51" s="9"/>
      <c r="J51" s="9"/>
      <c r="K51" s="9"/>
      <c r="L51" s="10">
        <f>CEILING((L36*0.7),1)</f>
        <v>12782</v>
      </c>
    </row>
    <row r="52" spans="2:12" ht="15.75" thickBot="1">
      <c r="B52" s="8"/>
      <c r="C52" s="9" t="s">
        <v>54</v>
      </c>
      <c r="D52" s="14"/>
      <c r="E52" s="10">
        <f>SUM(E50:E51)</f>
        <v>468811</v>
      </c>
      <c r="H52" s="8" t="s">
        <v>54</v>
      </c>
      <c r="I52" s="9"/>
      <c r="J52" s="9"/>
      <c r="K52" s="9"/>
      <c r="L52" s="10">
        <f>SUM(L50:L51)</f>
        <v>497666</v>
      </c>
    </row>
    <row r="53" spans="2:12" ht="15.75" thickBot="1">
      <c r="B53" s="63"/>
      <c r="C53" s="64"/>
      <c r="D53" s="58"/>
      <c r="E53" s="59"/>
      <c r="H53" s="63" t="s">
        <v>53</v>
      </c>
      <c r="I53" s="64"/>
      <c r="J53" s="64"/>
      <c r="K53" s="64"/>
      <c r="L53" s="32">
        <f>L50+L51-E50-E51</f>
        <v>28855</v>
      </c>
    </row>
    <row r="56" spans="2:3" ht="15">
      <c r="B56" t="s">
        <v>55</v>
      </c>
      <c r="C56" t="s">
        <v>62</v>
      </c>
    </row>
    <row r="57" ht="15">
      <c r="C57" t="s">
        <v>65</v>
      </c>
    </row>
    <row r="58" ht="15">
      <c r="C58" t="s">
        <v>66</v>
      </c>
    </row>
    <row r="59" spans="3:9" ht="15">
      <c r="C59" s="74" t="s">
        <v>67</v>
      </c>
      <c r="D59" s="74"/>
      <c r="E59" s="74"/>
      <c r="F59" s="74"/>
      <c r="G59" s="74"/>
      <c r="H59" s="74"/>
      <c r="I59" s="74"/>
    </row>
    <row r="60" spans="3:13" ht="15">
      <c r="C60" s="74" t="s">
        <v>57</v>
      </c>
      <c r="D60" s="74"/>
      <c r="E60" s="74"/>
      <c r="F60" s="74"/>
      <c r="G60" s="74"/>
      <c r="H60" s="74"/>
      <c r="I60" s="74"/>
      <c r="J60" s="74"/>
      <c r="K60" s="74"/>
      <c r="L60" s="74"/>
      <c r="M60" s="74"/>
    </row>
    <row r="61" spans="3:12" ht="15">
      <c r="C61" s="74" t="s">
        <v>68</v>
      </c>
      <c r="D61" s="74"/>
      <c r="E61" s="74"/>
      <c r="F61" s="74"/>
      <c r="G61" s="74"/>
      <c r="H61" s="74"/>
      <c r="I61" s="74"/>
      <c r="J61" s="74"/>
      <c r="K61" s="74"/>
      <c r="L61" s="74"/>
    </row>
    <row r="62" spans="3:9" ht="15">
      <c r="C62" s="74" t="s">
        <v>56</v>
      </c>
      <c r="D62" s="74"/>
      <c r="E62" s="74"/>
      <c r="F62" s="74"/>
      <c r="G62" s="74"/>
      <c r="H62" s="74"/>
      <c r="I62" s="74"/>
    </row>
    <row r="63" spans="3:12" ht="15">
      <c r="C63" s="74" t="s">
        <v>58</v>
      </c>
      <c r="D63" s="74"/>
      <c r="E63" s="74"/>
      <c r="F63" s="74"/>
      <c r="G63" s="74"/>
      <c r="H63" s="74"/>
      <c r="I63" s="74"/>
      <c r="J63" s="74"/>
      <c r="K63" s="74"/>
      <c r="L63" s="74"/>
    </row>
    <row r="64" spans="3:11" ht="15.75">
      <c r="C64" s="73" t="s">
        <v>82</v>
      </c>
      <c r="D64" s="73"/>
      <c r="E64" s="73"/>
      <c r="F64" s="73"/>
      <c r="G64" s="73"/>
      <c r="H64" s="73"/>
      <c r="I64" s="73"/>
      <c r="J64" s="73"/>
      <c r="K64" s="73"/>
    </row>
  </sheetData>
  <sheetProtection/>
  <mergeCells count="10">
    <mergeCell ref="C64:K64"/>
    <mergeCell ref="C63:L63"/>
    <mergeCell ref="C1:E1"/>
    <mergeCell ref="H1:J1"/>
    <mergeCell ref="C60:M60"/>
    <mergeCell ref="C61:L61"/>
    <mergeCell ref="C62:I62"/>
    <mergeCell ref="C59:I59"/>
    <mergeCell ref="A8:F8"/>
    <mergeCell ref="H8:M8"/>
  </mergeCells>
  <printOptions/>
  <pageMargins left="0.7" right="0.7" top="0.75" bottom="0.75" header="0.3" footer="0.3"/>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41" t="s">
        <v>69</v>
      </c>
      <c r="C1" s="42"/>
      <c r="D1" s="47"/>
      <c r="E1" s="47"/>
    </row>
    <row r="2" spans="2:5" ht="15">
      <c r="B2" s="41" t="s">
        <v>70</v>
      </c>
      <c r="C2" s="42"/>
      <c r="D2" s="47"/>
      <c r="E2" s="47"/>
    </row>
    <row r="3" spans="2:5" ht="15">
      <c r="B3" s="43"/>
      <c r="C3" s="43"/>
      <c r="D3" s="48"/>
      <c r="E3" s="48"/>
    </row>
    <row r="4" spans="2:5" ht="45">
      <c r="B4" s="44" t="s">
        <v>71</v>
      </c>
      <c r="C4" s="43"/>
      <c r="D4" s="48"/>
      <c r="E4" s="48"/>
    </row>
    <row r="5" spans="2:5" ht="15">
      <c r="B5" s="43"/>
      <c r="C5" s="43"/>
      <c r="D5" s="48"/>
      <c r="E5" s="48"/>
    </row>
    <row r="6" spans="2:5" ht="15">
      <c r="B6" s="41" t="s">
        <v>72</v>
      </c>
      <c r="C6" s="42"/>
      <c r="D6" s="47"/>
      <c r="E6" s="49" t="s">
        <v>73</v>
      </c>
    </row>
    <row r="7" spans="2:5" ht="15.75" thickBot="1">
      <c r="B7" s="43"/>
      <c r="C7" s="43"/>
      <c r="D7" s="48"/>
      <c r="E7" s="48"/>
    </row>
    <row r="8" spans="2:5" ht="45.75" thickBot="1">
      <c r="B8" s="45" t="s">
        <v>74</v>
      </c>
      <c r="C8" s="46"/>
      <c r="D8" s="50"/>
      <c r="E8" s="51">
        <v>4</v>
      </c>
    </row>
    <row r="9" spans="2:5" ht="15">
      <c r="B9" s="43"/>
      <c r="C9" s="43"/>
      <c r="D9" s="48"/>
      <c r="E9" s="4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 S RAMANKUTTY</dc:creator>
  <cp:keywords/>
  <dc:description/>
  <cp:lastModifiedBy>P S RAMANKUTTY</cp:lastModifiedBy>
  <cp:lastPrinted>2015-06-23T03:48:18Z</cp:lastPrinted>
  <dcterms:created xsi:type="dcterms:W3CDTF">2015-04-28T02:17:14Z</dcterms:created>
  <dcterms:modified xsi:type="dcterms:W3CDTF">2015-06-23T03:52:33Z</dcterms:modified>
  <cp:category/>
  <cp:version/>
  <cp:contentType/>
  <cp:contentStatus/>
</cp:coreProperties>
</file>